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270" activeTab="0"/>
  </bookViews>
  <sheets>
    <sheet name="Evolució" sheetId="1" r:id="rId1"/>
  </sheets>
  <definedNames>
    <definedName name="_xlnm.Print_Area" localSheetId="0">'Evolució'!$A$1:$W$63</definedName>
  </definedNames>
  <calcPr fullCalcOnLoad="1"/>
</workbook>
</file>

<file path=xl/sharedStrings.xml><?xml version="1.0" encoding="utf-8"?>
<sst xmlns="http://schemas.openxmlformats.org/spreadsheetml/2006/main" count="68" uniqueCount="59">
  <si>
    <t>Domiciliació de tributs, taxes i preus públics</t>
  </si>
  <si>
    <t>TOTAL</t>
  </si>
  <si>
    <t>Alta procedent d'un altre municipi</t>
  </si>
  <si>
    <t>Canvi de domicili dins el mateix municipi</t>
  </si>
  <si>
    <t>Certificat d'antiguitat i legalitat</t>
  </si>
  <si>
    <t>Certificat de convivència actual</t>
  </si>
  <si>
    <t>Certificat de convivència històric</t>
  </si>
  <si>
    <t>Certificat de qualificació urbanística</t>
  </si>
  <si>
    <t>Certificat d'empadronament actual</t>
  </si>
  <si>
    <t>Certificat d'empadronament històric</t>
  </si>
  <si>
    <t>Cita amb un càrrec electe o un tècnic municipal</t>
  </si>
  <si>
    <t>Comunicació de Domicili</t>
  </si>
  <si>
    <t>Instància genèrica</t>
  </si>
  <si>
    <t>Modificació de dades al Padró Municipal d'Habitants</t>
  </si>
  <si>
    <t>Recollida de mobles i trastos vells al carrer</t>
  </si>
  <si>
    <t>Sol. informe urbanístic associat a la tramitació d'activitats</t>
  </si>
  <si>
    <t>Consulta prèvia de classificació de l'activitat</t>
  </si>
  <si>
    <t>Sol·licitud de certificat de l'acte comprovació en matèria d'incendis</t>
  </si>
  <si>
    <t>Padró</t>
  </si>
  <si>
    <t>Altres</t>
  </si>
  <si>
    <t>Urbanisme</t>
  </si>
  <si>
    <t>RESUM PER TEMES</t>
  </si>
  <si>
    <t>Comunicació prèvia ambiental municipal (Annex III)</t>
  </si>
  <si>
    <t>Declaració responsable d'obertura</t>
  </si>
  <si>
    <t xml:space="preserve">Sol·licitud d'accés a la informació pública </t>
  </si>
  <si>
    <t>Bústia Oberta</t>
  </si>
  <si>
    <t>% de total</t>
  </si>
  <si>
    <t>Llicència Ambiental</t>
  </si>
  <si>
    <t>Comunicació canvi titularitat d'activitats</t>
  </si>
  <si>
    <t xml:space="preserve">Comunicació prèvia de modificació no substancial d'un establiment i/o un espectacle o activitat recreativa </t>
  </si>
  <si>
    <t>Comunicació prèvia per a espectacles públics o activitats recreatives de caràcter extraordinari</t>
  </si>
  <si>
    <t>Sistema d'identificació</t>
  </si>
  <si>
    <t>clave</t>
  </si>
  <si>
    <t>idcatmobil</t>
  </si>
  <si>
    <t>Mobile Connect</t>
  </si>
  <si>
    <t>Sense identicació</t>
  </si>
  <si>
    <t>certificat digital</t>
  </si>
  <si>
    <t>Amb identificació</t>
  </si>
  <si>
    <t>Comunicació prèvia d'establiments fixos oberts al públic d'espectacles públics i activitats recreatives ordinàries</t>
  </si>
  <si>
    <t>Comunicació prèvia d'obertura</t>
  </si>
  <si>
    <t>Declaració responsable en matèria de salut alimentària</t>
  </si>
  <si>
    <t>Sol·licitud informe previ en matèria d'incendis</t>
  </si>
  <si>
    <t>Comunicació prèvia de modificació no substancial d'una activitat amb efectes sobre les persones o el medi ambient</t>
  </si>
  <si>
    <t>Comunicació d'inici i modificació substancial d'activitat en un establiment amb projecte tècnic i certificat</t>
  </si>
  <si>
    <t>Instancia genèrica</t>
  </si>
  <si>
    <t>Sol·licitud subvenció mobilitat per raó estudis</t>
  </si>
  <si>
    <t>Sol·licitud de subvencions a entitats en concurrència</t>
  </si>
  <si>
    <t>Dades de les sol·licituds rebudes a través de la plataforma pròpia Absis</t>
  </si>
  <si>
    <t>* Totes les sol·licituds s'ha requerit identificació, però no es disposa de les dades del sistema d'itentificació</t>
  </si>
  <si>
    <t>Tràmit</t>
  </si>
  <si>
    <t>Dades d'ús del servei de tramitació electrònica</t>
  </si>
  <si>
    <t>Comunicació prèvia d'establiments no permanents desmuntables</t>
  </si>
  <si>
    <t>TOTAL SOL·LICITUDS REBUDES</t>
  </si>
  <si>
    <t>Dades de les sol·licituds rebudes a través de la plataforma e-Tram i eTram 2.0</t>
  </si>
  <si>
    <t>Anys: 2004 - 2023</t>
  </si>
  <si>
    <t>Volant o certificat d'empadronament (actual o històric)</t>
  </si>
  <si>
    <t>Certificat urbanístic</t>
  </si>
  <si>
    <t>Comunicació d'inici  i modificació substancial d'activitat en un establiment amb certificat tècnic</t>
  </si>
  <si>
    <t>Exercici del dret de rectificació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</si>
</sst>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1010C0A]General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  <numFmt numFmtId="172" formatCode="0.0%"/>
  </numFmts>
  <fonts count="3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name val="Arial"/>
      <family val="2"/>
    </font>
    <font>
      <b/>
      <sz val="11"/>
      <name val="Verdana"/>
      <family val="2"/>
    </font>
    <font>
      <sz val="9"/>
      <name val="Verdana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43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2" borderId="4" applyNumberFormat="0" applyAlignment="0" applyProtection="0"/>
    <xf numFmtId="0" fontId="10" fillId="3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</cellStyleXfs>
  <cellXfs count="32">
    <xf numFmtId="0" fontId="0" fillId="0" borderId="0" xfId="0" applyAlignment="1">
      <alignment/>
    </xf>
    <xf numFmtId="3" fontId="21" fillId="25" borderId="11" xfId="0" applyNumberFormat="1" applyFont="1" applyFill="1" applyBorder="1" applyAlignment="1">
      <alignment horizontal="center" vertical="center"/>
    </xf>
    <xf numFmtId="3" fontId="22" fillId="25" borderId="11" xfId="0" applyNumberFormat="1" applyFont="1" applyFill="1" applyBorder="1" applyAlignment="1">
      <alignment horizontal="center" vertical="center"/>
    </xf>
    <xf numFmtId="3" fontId="20" fillId="25" borderId="11" xfId="0" applyNumberFormat="1" applyFont="1" applyFill="1" applyBorder="1" applyAlignment="1">
      <alignment horizontal="center" vertical="center"/>
    </xf>
    <xf numFmtId="3" fontId="18" fillId="25" borderId="11" xfId="0" applyNumberFormat="1" applyFont="1" applyFill="1" applyBorder="1" applyAlignment="1">
      <alignment horizontal="center" vertical="center"/>
    </xf>
    <xf numFmtId="0" fontId="18" fillId="25" borderId="0" xfId="0" applyFont="1" applyFill="1" applyAlignment="1">
      <alignment vertical="center"/>
    </xf>
    <xf numFmtId="0" fontId="34" fillId="25" borderId="0" xfId="0" applyFont="1" applyFill="1" applyAlignment="1">
      <alignment vertical="center"/>
    </xf>
    <xf numFmtId="0" fontId="18" fillId="25" borderId="0" xfId="0" applyFont="1" applyFill="1" applyAlignment="1">
      <alignment horizontal="center" vertical="center"/>
    </xf>
    <xf numFmtId="0" fontId="0" fillId="25" borderId="0" xfId="0" applyFill="1" applyAlignment="1">
      <alignment/>
    </xf>
    <xf numFmtId="0" fontId="19" fillId="25" borderId="0" xfId="0" applyFont="1" applyFill="1" applyAlignment="1">
      <alignment vertical="center"/>
    </xf>
    <xf numFmtId="0" fontId="21" fillId="25" borderId="0" xfId="0" applyFont="1" applyFill="1" applyAlignment="1">
      <alignment horizontal="left" vertical="center"/>
    </xf>
    <xf numFmtId="0" fontId="18" fillId="25" borderId="11" xfId="0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left" vertical="center" wrapText="1"/>
    </xf>
    <xf numFmtId="1" fontId="18" fillId="25" borderId="11" xfId="0" applyNumberFormat="1" applyFont="1" applyFill="1" applyBorder="1" applyAlignment="1">
      <alignment horizontal="center" vertical="center"/>
    </xf>
    <xf numFmtId="1" fontId="23" fillId="25" borderId="11" xfId="0" applyNumberFormat="1" applyFont="1" applyFill="1" applyBorder="1" applyAlignment="1">
      <alignment horizontal="center" vertical="center"/>
    </xf>
    <xf numFmtId="10" fontId="21" fillId="25" borderId="11" xfId="0" applyNumberFormat="1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left" vertical="center"/>
    </xf>
    <xf numFmtId="0" fontId="23" fillId="25" borderId="0" xfId="0" applyFont="1" applyFill="1" applyAlignment="1">
      <alignment vertical="center"/>
    </xf>
    <xf numFmtId="0" fontId="21" fillId="25" borderId="11" xfId="0" applyFont="1" applyFill="1" applyBorder="1" applyAlignment="1">
      <alignment horizontal="left" vertical="center"/>
    </xf>
    <xf numFmtId="172" fontId="21" fillId="25" borderId="11" xfId="0" applyNumberFormat="1" applyFont="1" applyFill="1" applyBorder="1" applyAlignment="1">
      <alignment horizontal="center" vertical="center"/>
    </xf>
    <xf numFmtId="172" fontId="22" fillId="25" borderId="11" xfId="0" applyNumberFormat="1" applyFont="1" applyFill="1" applyBorder="1" applyAlignment="1">
      <alignment horizontal="center" vertical="center"/>
    </xf>
    <xf numFmtId="0" fontId="18" fillId="25" borderId="0" xfId="0" applyFont="1" applyFill="1" applyAlignment="1">
      <alignment/>
    </xf>
    <xf numFmtId="3" fontId="18" fillId="25" borderId="0" xfId="0" applyNumberFormat="1" applyFont="1" applyFill="1" applyAlignment="1">
      <alignment vertical="center"/>
    </xf>
    <xf numFmtId="0" fontId="21" fillId="25" borderId="11" xfId="0" applyFont="1" applyFill="1" applyBorder="1" applyAlignment="1">
      <alignment horizontal="right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25" borderId="11" xfId="0" applyFont="1" applyFill="1" applyBorder="1" applyAlignment="1">
      <alignment horizontal="center" vertical="center"/>
    </xf>
    <xf numFmtId="0" fontId="24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cabezado 4" xfId="44"/>
    <cellStyle name="Hyperlink" xfId="45"/>
    <cellStyle name="Followed Hyperlink" xfId="46"/>
    <cellStyle name="Entrada" xfId="47"/>
    <cellStyle name="Incorrecte" xfId="48"/>
    <cellStyle name="Comma [0]" xfId="49"/>
    <cellStyle name="Currency" xfId="50"/>
    <cellStyle name="Currency [0]" xfId="51"/>
    <cellStyle name="Neutral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19050</xdr:rowOff>
    </xdr:from>
    <xdr:to>
      <xdr:col>2</xdr:col>
      <xdr:colOff>133350</xdr:colOff>
      <xdr:row>0</xdr:row>
      <xdr:rowOff>666750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"/>
          <a:ext cx="3190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77"/>
  <sheetViews>
    <sheetView tabSelected="1" zoomScale="82" zoomScaleNormal="82" zoomScalePageLayoutView="0" workbookViewId="0" topLeftCell="A1">
      <pane xSplit="1" topLeftCell="B1" activePane="topRight" state="frozen"/>
      <selection pane="topLeft" activeCell="A1" sqref="A1"/>
      <selection pane="topRight" activeCell="N35" sqref="N35"/>
    </sheetView>
  </sheetViews>
  <sheetFormatPr defaultColWidth="11.421875" defaultRowHeight="12.75"/>
  <cols>
    <col min="1" max="1" width="39.140625" style="5" customWidth="1"/>
    <col min="2" max="12" width="10.421875" style="5" customWidth="1"/>
    <col min="13" max="13" width="10.421875" style="6" customWidth="1"/>
    <col min="14" max="16" width="11.421875" style="5" customWidth="1"/>
    <col min="17" max="22" width="10.421875" style="5" customWidth="1"/>
    <col min="23" max="23" width="13.57421875" style="7" customWidth="1"/>
    <col min="24" max="25" width="11.421875" style="8" customWidth="1"/>
    <col min="26" max="16384" width="11.421875" style="5" customWidth="1"/>
  </cols>
  <sheetData>
    <row r="1" ht="54" customHeight="1"/>
    <row r="3" ht="19.5" customHeight="1">
      <c r="A3" s="9" t="s">
        <v>50</v>
      </c>
    </row>
    <row r="4" ht="19.5" customHeight="1">
      <c r="A4" s="9" t="s">
        <v>54</v>
      </c>
    </row>
    <row r="5" ht="19.5" customHeight="1">
      <c r="A5" s="9"/>
    </row>
    <row r="6" ht="19.5" customHeight="1">
      <c r="A6" s="30" t="s">
        <v>53</v>
      </c>
    </row>
    <row r="8" spans="1:23" ht="25.5" customHeight="1">
      <c r="A8" s="29" t="s">
        <v>49</v>
      </c>
      <c r="B8" s="11">
        <v>2004</v>
      </c>
      <c r="C8" s="11">
        <v>2005</v>
      </c>
      <c r="D8" s="11">
        <v>2006</v>
      </c>
      <c r="E8" s="11">
        <v>2007</v>
      </c>
      <c r="F8" s="11">
        <v>2008</v>
      </c>
      <c r="G8" s="11">
        <v>2009</v>
      </c>
      <c r="H8" s="11">
        <v>2010</v>
      </c>
      <c r="I8" s="11">
        <v>2011</v>
      </c>
      <c r="J8" s="12">
        <v>2012</v>
      </c>
      <c r="K8" s="12">
        <v>2013</v>
      </c>
      <c r="L8" s="12">
        <v>2014</v>
      </c>
      <c r="M8" s="12">
        <v>2015</v>
      </c>
      <c r="N8" s="12">
        <v>2016</v>
      </c>
      <c r="O8" s="12">
        <v>2017</v>
      </c>
      <c r="P8" s="12">
        <v>2018</v>
      </c>
      <c r="Q8" s="11">
        <v>2019</v>
      </c>
      <c r="R8" s="12">
        <v>2020</v>
      </c>
      <c r="S8" s="12">
        <v>2021</v>
      </c>
      <c r="T8" s="12">
        <v>2022</v>
      </c>
      <c r="U8" s="12">
        <v>2023</v>
      </c>
      <c r="V8" s="14" t="s">
        <v>1</v>
      </c>
      <c r="W8" s="12" t="s">
        <v>26</v>
      </c>
    </row>
    <row r="9" spans="1:23" ht="12.75">
      <c r="A9" s="15" t="s">
        <v>2</v>
      </c>
      <c r="B9" s="1">
        <v>19</v>
      </c>
      <c r="C9" s="1">
        <v>68</v>
      </c>
      <c r="D9" s="1">
        <v>92</v>
      </c>
      <c r="E9" s="1">
        <v>101</v>
      </c>
      <c r="F9" s="1">
        <v>48</v>
      </c>
      <c r="G9" s="1">
        <v>40</v>
      </c>
      <c r="H9" s="1">
        <v>46</v>
      </c>
      <c r="I9" s="1">
        <v>44</v>
      </c>
      <c r="J9" s="1">
        <v>46</v>
      </c>
      <c r="K9" s="1">
        <v>46</v>
      </c>
      <c r="L9" s="1">
        <v>40</v>
      </c>
      <c r="M9" s="16">
        <v>37</v>
      </c>
      <c r="N9" s="16">
        <v>44</v>
      </c>
      <c r="O9" s="16">
        <v>56</v>
      </c>
      <c r="P9" s="17">
        <v>32</v>
      </c>
      <c r="Q9" s="4">
        <v>72</v>
      </c>
      <c r="R9" s="4">
        <v>295</v>
      </c>
      <c r="S9" s="4">
        <v>260</v>
      </c>
      <c r="T9" s="4">
        <f>175+136</f>
        <v>311</v>
      </c>
      <c r="U9" s="4">
        <v>343</v>
      </c>
      <c r="V9" s="3">
        <f>SUM(B9:U9)</f>
        <v>2040</v>
      </c>
      <c r="W9" s="18">
        <f>+V9/$V$45</f>
        <v>0.04407761116632816</v>
      </c>
    </row>
    <row r="10" spans="1:23" ht="25.5">
      <c r="A10" s="15" t="s">
        <v>3</v>
      </c>
      <c r="B10" s="1">
        <v>13</v>
      </c>
      <c r="C10" s="1">
        <v>16</v>
      </c>
      <c r="D10" s="1">
        <v>26</v>
      </c>
      <c r="E10" s="1">
        <v>19</v>
      </c>
      <c r="F10" s="1">
        <v>10</v>
      </c>
      <c r="G10" s="1">
        <v>28</v>
      </c>
      <c r="H10" s="1">
        <v>27</v>
      </c>
      <c r="I10" s="1">
        <v>26</v>
      </c>
      <c r="J10" s="1">
        <v>24</v>
      </c>
      <c r="K10" s="1">
        <v>8</v>
      </c>
      <c r="L10" s="1">
        <v>6</v>
      </c>
      <c r="M10" s="16">
        <v>7</v>
      </c>
      <c r="N10" s="16">
        <v>15</v>
      </c>
      <c r="O10" s="16">
        <v>17</v>
      </c>
      <c r="P10" s="17">
        <v>16</v>
      </c>
      <c r="Q10" s="4">
        <v>25</v>
      </c>
      <c r="R10" s="4">
        <v>92</v>
      </c>
      <c r="S10" s="4">
        <v>133</v>
      </c>
      <c r="T10" s="4">
        <v>81</v>
      </c>
      <c r="U10" s="4"/>
      <c r="V10" s="3">
        <f aca="true" t="shared" si="0" ref="V10:V45">SUM(B10:U10)</f>
        <v>589</v>
      </c>
      <c r="W10" s="18">
        <f>+V10/$V$45</f>
        <v>0.012726329890670239</v>
      </c>
    </row>
    <row r="11" spans="1:23" ht="12.75">
      <c r="A11" s="15" t="s">
        <v>5</v>
      </c>
      <c r="B11" s="1">
        <v>3</v>
      </c>
      <c r="C11" s="1">
        <v>15</v>
      </c>
      <c r="D11" s="1">
        <v>10</v>
      </c>
      <c r="E11" s="1">
        <v>23</v>
      </c>
      <c r="F11" s="1">
        <v>26</v>
      </c>
      <c r="G11" s="1">
        <v>42</v>
      </c>
      <c r="H11" s="1">
        <v>48</v>
      </c>
      <c r="I11" s="1">
        <v>43</v>
      </c>
      <c r="J11" s="1">
        <v>32</v>
      </c>
      <c r="K11" s="1">
        <v>39</v>
      </c>
      <c r="L11" s="1">
        <v>16</v>
      </c>
      <c r="M11" s="16">
        <v>26</v>
      </c>
      <c r="N11" s="16">
        <v>18</v>
      </c>
      <c r="O11" s="16">
        <v>14</v>
      </c>
      <c r="P11" s="17">
        <v>20</v>
      </c>
      <c r="Q11" s="4">
        <v>17</v>
      </c>
      <c r="R11" s="4">
        <v>63</v>
      </c>
      <c r="S11" s="4">
        <v>53</v>
      </c>
      <c r="T11" s="4">
        <f>47+323</f>
        <v>370</v>
      </c>
      <c r="U11" s="4"/>
      <c r="V11" s="3">
        <f t="shared" si="0"/>
        <v>878</v>
      </c>
      <c r="W11" s="18">
        <f>+V11/$V$45</f>
        <v>0.018970658139233397</v>
      </c>
    </row>
    <row r="12" spans="1:23" ht="12.75">
      <c r="A12" s="15" t="s">
        <v>6</v>
      </c>
      <c r="B12" s="1"/>
      <c r="C12" s="1"/>
      <c r="D12" s="1">
        <v>2</v>
      </c>
      <c r="E12" s="1">
        <v>2</v>
      </c>
      <c r="F12" s="1">
        <v>4</v>
      </c>
      <c r="G12" s="1">
        <v>5</v>
      </c>
      <c r="H12" s="1">
        <v>7</v>
      </c>
      <c r="I12" s="1">
        <v>9</v>
      </c>
      <c r="J12" s="1">
        <v>11</v>
      </c>
      <c r="K12" s="1">
        <v>7</v>
      </c>
      <c r="L12" s="1">
        <v>14</v>
      </c>
      <c r="M12" s="16">
        <v>11</v>
      </c>
      <c r="N12" s="16">
        <v>28</v>
      </c>
      <c r="O12" s="16">
        <v>33</v>
      </c>
      <c r="P12" s="17">
        <v>29</v>
      </c>
      <c r="Q12" s="4">
        <v>23</v>
      </c>
      <c r="R12" s="4">
        <v>129</v>
      </c>
      <c r="S12" s="4">
        <v>126</v>
      </c>
      <c r="T12" s="4">
        <v>56</v>
      </c>
      <c r="U12" s="4"/>
      <c r="V12" s="3">
        <f t="shared" si="0"/>
        <v>496</v>
      </c>
      <c r="W12" s="18">
        <f>+V12/$V$45</f>
        <v>0.010716909381617044</v>
      </c>
    </row>
    <row r="13" spans="1:23" ht="12.75">
      <c r="A13" s="15" t="s">
        <v>8</v>
      </c>
      <c r="B13" s="1">
        <v>23</v>
      </c>
      <c r="C13" s="1">
        <v>87</v>
      </c>
      <c r="D13" s="1">
        <v>114</v>
      </c>
      <c r="E13" s="1">
        <v>148</v>
      </c>
      <c r="F13" s="1">
        <v>159</v>
      </c>
      <c r="G13" s="1">
        <v>180</v>
      </c>
      <c r="H13" s="1">
        <v>181</v>
      </c>
      <c r="I13" s="1">
        <v>141</v>
      </c>
      <c r="J13" s="1">
        <v>110</v>
      </c>
      <c r="K13" s="1">
        <v>96</v>
      </c>
      <c r="L13" s="1">
        <v>104</v>
      </c>
      <c r="M13" s="16">
        <v>92</v>
      </c>
      <c r="N13" s="16">
        <v>108</v>
      </c>
      <c r="O13" s="16">
        <v>82</v>
      </c>
      <c r="P13" s="17">
        <v>85</v>
      </c>
      <c r="Q13" s="4">
        <v>91</v>
      </c>
      <c r="R13" s="4">
        <v>248</v>
      </c>
      <c r="S13" s="4">
        <v>305</v>
      </c>
      <c r="T13" s="4">
        <v>177</v>
      </c>
      <c r="U13" s="4"/>
      <c r="V13" s="3">
        <f t="shared" si="0"/>
        <v>2531</v>
      </c>
      <c r="W13" s="18">
        <f>+V13/$V$45</f>
        <v>0.05468648718724342</v>
      </c>
    </row>
    <row r="14" spans="1:23" ht="12.75">
      <c r="A14" s="15" t="s">
        <v>9</v>
      </c>
      <c r="B14" s="1">
        <v>2</v>
      </c>
      <c r="C14" s="1">
        <v>3</v>
      </c>
      <c r="D14" s="1">
        <v>14</v>
      </c>
      <c r="E14" s="1">
        <v>21</v>
      </c>
      <c r="F14" s="1">
        <v>28</v>
      </c>
      <c r="G14" s="1">
        <v>23</v>
      </c>
      <c r="H14" s="1">
        <v>23</v>
      </c>
      <c r="I14" s="1">
        <v>49</v>
      </c>
      <c r="J14" s="1">
        <v>26</v>
      </c>
      <c r="K14" s="1">
        <v>37</v>
      </c>
      <c r="L14" s="1">
        <v>37</v>
      </c>
      <c r="M14" s="16">
        <v>36</v>
      </c>
      <c r="N14" s="16">
        <v>71</v>
      </c>
      <c r="O14" s="16">
        <v>77</v>
      </c>
      <c r="P14" s="17">
        <v>98</v>
      </c>
      <c r="Q14" s="4">
        <v>97</v>
      </c>
      <c r="R14" s="4">
        <v>277</v>
      </c>
      <c r="S14" s="4">
        <v>272</v>
      </c>
      <c r="T14" s="4">
        <v>140</v>
      </c>
      <c r="U14" s="4"/>
      <c r="V14" s="3">
        <f t="shared" si="0"/>
        <v>1331</v>
      </c>
      <c r="W14" s="18">
        <f>+V14/$V$45</f>
        <v>0.02875848061881509</v>
      </c>
    </row>
    <row r="15" spans="1:23" ht="25.5">
      <c r="A15" s="15" t="s">
        <v>55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6"/>
      <c r="N15" s="16"/>
      <c r="O15" s="16"/>
      <c r="P15" s="17"/>
      <c r="Q15" s="4"/>
      <c r="R15" s="4"/>
      <c r="S15" s="4"/>
      <c r="T15" s="4"/>
      <c r="U15" s="4">
        <v>648</v>
      </c>
      <c r="V15" s="3">
        <f t="shared" si="0"/>
        <v>648</v>
      </c>
      <c r="W15" s="18">
        <f>+V15/$V$45</f>
        <v>0.0140011235469513</v>
      </c>
    </row>
    <row r="16" spans="1:23" ht="25.5">
      <c r="A16" s="15" t="s">
        <v>13</v>
      </c>
      <c r="B16" s="1">
        <v>2</v>
      </c>
      <c r="C16" s="1"/>
      <c r="D16" s="1">
        <v>14</v>
      </c>
      <c r="E16" s="1">
        <v>4</v>
      </c>
      <c r="F16" s="1">
        <v>3</v>
      </c>
      <c r="G16" s="1">
        <v>1</v>
      </c>
      <c r="H16" s="1">
        <v>5</v>
      </c>
      <c r="I16" s="1">
        <v>10</v>
      </c>
      <c r="J16" s="1">
        <v>1</v>
      </c>
      <c r="K16" s="1">
        <v>1</v>
      </c>
      <c r="L16" s="1">
        <v>1</v>
      </c>
      <c r="M16" s="16"/>
      <c r="N16" s="16"/>
      <c r="O16" s="16">
        <v>0</v>
      </c>
      <c r="P16" s="17">
        <v>1</v>
      </c>
      <c r="Q16" s="4">
        <v>3</v>
      </c>
      <c r="R16" s="4">
        <v>1</v>
      </c>
      <c r="S16" s="4">
        <v>5</v>
      </c>
      <c r="T16" s="4">
        <v>10</v>
      </c>
      <c r="U16" s="4"/>
      <c r="V16" s="3">
        <f t="shared" si="0"/>
        <v>62</v>
      </c>
      <c r="W16" s="18">
        <f>+V16/$V$45</f>
        <v>0.0013396136727021305</v>
      </c>
    </row>
    <row r="17" spans="1:23" ht="12.75">
      <c r="A17" s="15" t="s">
        <v>11</v>
      </c>
      <c r="B17" s="1"/>
      <c r="C17" s="1"/>
      <c r="D17" s="1"/>
      <c r="E17" s="1"/>
      <c r="F17" s="1"/>
      <c r="G17" s="1">
        <v>6</v>
      </c>
      <c r="H17" s="1">
        <v>7</v>
      </c>
      <c r="I17" s="1">
        <v>3</v>
      </c>
      <c r="J17" s="1"/>
      <c r="K17" s="1">
        <v>3</v>
      </c>
      <c r="L17" s="1">
        <v>4</v>
      </c>
      <c r="M17" s="16"/>
      <c r="N17" s="16"/>
      <c r="O17" s="16">
        <v>0</v>
      </c>
      <c r="P17" s="17"/>
      <c r="Q17" s="4"/>
      <c r="R17" s="4"/>
      <c r="S17" s="4"/>
      <c r="T17" s="4"/>
      <c r="U17" s="4"/>
      <c r="V17" s="3">
        <f t="shared" si="0"/>
        <v>23</v>
      </c>
      <c r="W17" s="18">
        <f>+V17/$V$45</f>
        <v>0.0004969534592282097</v>
      </c>
    </row>
    <row r="18" spans="1:23" ht="12.75">
      <c r="A18" s="15" t="s">
        <v>12</v>
      </c>
      <c r="B18" s="1">
        <v>8</v>
      </c>
      <c r="C18" s="1">
        <v>29</v>
      </c>
      <c r="D18" s="1">
        <v>56</v>
      </c>
      <c r="E18" s="1">
        <v>62</v>
      </c>
      <c r="F18" s="1">
        <v>40</v>
      </c>
      <c r="G18" s="1">
        <v>74</v>
      </c>
      <c r="H18" s="1">
        <v>81</v>
      </c>
      <c r="I18" s="1">
        <v>89</v>
      </c>
      <c r="J18" s="1">
        <v>93</v>
      </c>
      <c r="K18" s="1">
        <v>137</v>
      </c>
      <c r="L18" s="1">
        <v>222</v>
      </c>
      <c r="M18" s="16">
        <v>145</v>
      </c>
      <c r="N18" s="16">
        <v>207</v>
      </c>
      <c r="O18" s="16">
        <v>1343</v>
      </c>
      <c r="P18" s="17">
        <v>2821</v>
      </c>
      <c r="Q18" s="4">
        <v>3635</v>
      </c>
      <c r="R18" s="4">
        <v>4066</v>
      </c>
      <c r="S18" s="4">
        <v>2686</v>
      </c>
      <c r="T18" s="4">
        <f>952+2507</f>
        <v>3459</v>
      </c>
      <c r="U18" s="4">
        <v>7338</v>
      </c>
      <c r="V18" s="3">
        <f t="shared" si="0"/>
        <v>26591</v>
      </c>
      <c r="W18" s="18">
        <f>+V18/$V$45</f>
        <v>0.5745430188842314</v>
      </c>
    </row>
    <row r="19" spans="1:23" ht="12.75">
      <c r="A19" s="15" t="s">
        <v>25</v>
      </c>
      <c r="B19" s="1">
        <v>63</v>
      </c>
      <c r="C19" s="1">
        <v>441</v>
      </c>
      <c r="D19" s="1">
        <v>625</v>
      </c>
      <c r="E19" s="1">
        <v>604</v>
      </c>
      <c r="F19" s="1">
        <v>521</v>
      </c>
      <c r="G19" s="1">
        <v>512</v>
      </c>
      <c r="H19" s="1">
        <v>502</v>
      </c>
      <c r="I19" s="1">
        <v>405</v>
      </c>
      <c r="J19" s="1">
        <v>396</v>
      </c>
      <c r="K19" s="1">
        <v>294</v>
      </c>
      <c r="L19" s="1">
        <v>520</v>
      </c>
      <c r="M19" s="16">
        <v>436</v>
      </c>
      <c r="N19" s="16">
        <v>413</v>
      </c>
      <c r="O19" s="16">
        <v>577</v>
      </c>
      <c r="P19" s="17">
        <v>613</v>
      </c>
      <c r="Q19" s="4">
        <v>588</v>
      </c>
      <c r="R19" s="4">
        <v>509</v>
      </c>
      <c r="S19" s="4">
        <v>522</v>
      </c>
      <c r="T19" s="4">
        <f>444+154</f>
        <v>598</v>
      </c>
      <c r="U19" s="4">
        <v>603</v>
      </c>
      <c r="V19" s="3">
        <f t="shared" si="0"/>
        <v>9742</v>
      </c>
      <c r="W19" s="18">
        <f>+V19/$V$45</f>
        <v>0.21049219999135732</v>
      </c>
    </row>
    <row r="20" spans="1:23" ht="25.5">
      <c r="A20" s="15" t="s">
        <v>10</v>
      </c>
      <c r="B20" s="1">
        <v>3</v>
      </c>
      <c r="C20" s="1">
        <v>8</v>
      </c>
      <c r="D20" s="1">
        <v>4</v>
      </c>
      <c r="E20" s="1">
        <v>6</v>
      </c>
      <c r="F20" s="1">
        <v>9</v>
      </c>
      <c r="G20" s="1">
        <v>6</v>
      </c>
      <c r="H20" s="1">
        <v>9</v>
      </c>
      <c r="I20" s="1">
        <v>5</v>
      </c>
      <c r="J20" s="1">
        <v>2</v>
      </c>
      <c r="K20" s="1">
        <v>8</v>
      </c>
      <c r="L20" s="1">
        <v>6</v>
      </c>
      <c r="M20" s="16">
        <v>4</v>
      </c>
      <c r="N20" s="16">
        <v>4</v>
      </c>
      <c r="O20" s="16">
        <v>9</v>
      </c>
      <c r="P20" s="17">
        <v>19</v>
      </c>
      <c r="Q20" s="4">
        <v>11</v>
      </c>
      <c r="R20" s="4">
        <v>16</v>
      </c>
      <c r="S20" s="4">
        <v>14</v>
      </c>
      <c r="T20" s="4">
        <f>9+3</f>
        <v>12</v>
      </c>
      <c r="U20" s="4">
        <v>5</v>
      </c>
      <c r="V20" s="3">
        <f t="shared" si="0"/>
        <v>160</v>
      </c>
      <c r="W20" s="18">
        <f>+V20/$V$45</f>
        <v>0.0034570675424571108</v>
      </c>
    </row>
    <row r="21" spans="1:23" ht="25.5">
      <c r="A21" s="15" t="s">
        <v>0</v>
      </c>
      <c r="B21" s="1">
        <v>4</v>
      </c>
      <c r="C21" s="1">
        <v>31</v>
      </c>
      <c r="D21" s="1">
        <v>17</v>
      </c>
      <c r="E21" s="1">
        <v>31</v>
      </c>
      <c r="F21" s="1">
        <v>24</v>
      </c>
      <c r="G21" s="1"/>
      <c r="H21" s="1"/>
      <c r="I21" s="1"/>
      <c r="J21" s="1"/>
      <c r="K21" s="1"/>
      <c r="L21" s="1"/>
      <c r="M21" s="16"/>
      <c r="N21" s="16"/>
      <c r="O21" s="16">
        <v>0</v>
      </c>
      <c r="P21" s="17"/>
      <c r="Q21" s="4"/>
      <c r="R21" s="4"/>
      <c r="S21" s="4"/>
      <c r="T21" s="4"/>
      <c r="U21" s="4"/>
      <c r="V21" s="3">
        <f t="shared" si="0"/>
        <v>107</v>
      </c>
      <c r="W21" s="18">
        <f>+V21/$V$45</f>
        <v>0.002311913919018193</v>
      </c>
    </row>
    <row r="22" spans="1:23" ht="25.5">
      <c r="A22" s="15" t="s">
        <v>14</v>
      </c>
      <c r="B22" s="1">
        <v>3</v>
      </c>
      <c r="C22" s="1">
        <v>11</v>
      </c>
      <c r="D22" s="1">
        <v>10</v>
      </c>
      <c r="E22" s="1">
        <v>18</v>
      </c>
      <c r="F22" s="1">
        <v>26</v>
      </c>
      <c r="G22" s="1">
        <v>29</v>
      </c>
      <c r="H22" s="1">
        <v>33</v>
      </c>
      <c r="I22" s="1">
        <v>30</v>
      </c>
      <c r="J22" s="1">
        <v>37</v>
      </c>
      <c r="K22" s="1">
        <v>30</v>
      </c>
      <c r="L22" s="1">
        <v>54</v>
      </c>
      <c r="M22" s="16">
        <v>5</v>
      </c>
      <c r="N22" s="16">
        <v>2</v>
      </c>
      <c r="O22" s="16">
        <v>0</v>
      </c>
      <c r="P22" s="17"/>
      <c r="Q22" s="4"/>
      <c r="R22" s="4"/>
      <c r="S22" s="4"/>
      <c r="T22" s="4"/>
      <c r="U22" s="4"/>
      <c r="V22" s="3">
        <f t="shared" si="0"/>
        <v>288</v>
      </c>
      <c r="W22" s="18">
        <f>+V22/$V$45</f>
        <v>0.0062227215764228</v>
      </c>
    </row>
    <row r="23" spans="1:23" ht="25.5">
      <c r="A23" s="15" t="s">
        <v>24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6">
        <v>1</v>
      </c>
      <c r="N23" s="16">
        <v>1</v>
      </c>
      <c r="O23" s="16">
        <v>3</v>
      </c>
      <c r="P23" s="17">
        <v>11</v>
      </c>
      <c r="Q23" s="4">
        <v>14</v>
      </c>
      <c r="R23" s="4">
        <v>20</v>
      </c>
      <c r="S23" s="4">
        <v>35</v>
      </c>
      <c r="T23" s="4">
        <f>22+16</f>
        <v>38</v>
      </c>
      <c r="U23" s="4">
        <v>69</v>
      </c>
      <c r="V23" s="3">
        <f t="shared" si="0"/>
        <v>192</v>
      </c>
      <c r="W23" s="18">
        <f>+V23/$V$45</f>
        <v>0.004148481050948533</v>
      </c>
    </row>
    <row r="24" spans="1:23" ht="12.75">
      <c r="A24" s="15" t="s">
        <v>58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6"/>
      <c r="N24" s="16"/>
      <c r="O24" s="16"/>
      <c r="P24" s="17"/>
      <c r="Q24" s="4"/>
      <c r="R24" s="4"/>
      <c r="S24" s="4"/>
      <c r="T24" s="4"/>
      <c r="U24" s="4">
        <v>1</v>
      </c>
      <c r="V24" s="3">
        <f t="shared" si="0"/>
        <v>1</v>
      </c>
      <c r="W24" s="18">
        <f>+V24/$V$45</f>
        <v>2.1606672140356942E-05</v>
      </c>
    </row>
    <row r="25" spans="1:23" ht="12.75">
      <c r="A25" s="15" t="s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>
        <v>1</v>
      </c>
      <c r="M25" s="16">
        <v>0</v>
      </c>
      <c r="N25" s="16">
        <v>3</v>
      </c>
      <c r="O25" s="16">
        <v>2</v>
      </c>
      <c r="P25" s="17">
        <v>2</v>
      </c>
      <c r="Q25" s="4">
        <v>7</v>
      </c>
      <c r="R25" s="4">
        <v>13</v>
      </c>
      <c r="S25" s="4"/>
      <c r="T25" s="4">
        <v>8</v>
      </c>
      <c r="U25" s="4"/>
      <c r="V25" s="3">
        <f t="shared" si="0"/>
        <v>36</v>
      </c>
      <c r="W25" s="18">
        <f>+V25/$V$45</f>
        <v>0.00077784019705285</v>
      </c>
    </row>
    <row r="26" spans="1:23" ht="38.25">
      <c r="A26" s="15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6"/>
      <c r="N26" s="16"/>
      <c r="O26" s="16"/>
      <c r="P26" s="17"/>
      <c r="Q26" s="4"/>
      <c r="R26" s="4"/>
      <c r="S26" s="4">
        <v>27</v>
      </c>
      <c r="T26" s="4">
        <v>8</v>
      </c>
      <c r="U26" s="4">
        <v>31</v>
      </c>
      <c r="V26" s="3">
        <f t="shared" si="0"/>
        <v>66</v>
      </c>
      <c r="W26" s="18">
        <f>+V26/$V$45</f>
        <v>0.0014260403612635583</v>
      </c>
    </row>
    <row r="27" spans="1:23" ht="12.75">
      <c r="A27" s="15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6"/>
      <c r="N27" s="16"/>
      <c r="O27" s="16"/>
      <c r="P27" s="17"/>
      <c r="Q27" s="4">
        <v>3</v>
      </c>
      <c r="R27" s="4">
        <v>5</v>
      </c>
      <c r="S27" s="4"/>
      <c r="T27" s="4">
        <v>7</v>
      </c>
      <c r="U27" s="4"/>
      <c r="V27" s="3">
        <f t="shared" si="0"/>
        <v>15</v>
      </c>
      <c r="W27" s="18">
        <f>+V27/$V$45</f>
        <v>0.0003241000821053541</v>
      </c>
    </row>
    <row r="28" spans="1:23" ht="51">
      <c r="A28" s="15" t="s">
        <v>43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6"/>
      <c r="N28" s="16"/>
      <c r="O28" s="16"/>
      <c r="P28" s="17"/>
      <c r="Q28" s="4"/>
      <c r="R28" s="4"/>
      <c r="S28" s="4">
        <v>23</v>
      </c>
      <c r="T28" s="4">
        <v>15</v>
      </c>
      <c r="U28" s="4">
        <v>25</v>
      </c>
      <c r="V28" s="3">
        <f t="shared" si="0"/>
        <v>63</v>
      </c>
      <c r="W28" s="18">
        <f>+V28/$V$45</f>
        <v>0.0013612203448424873</v>
      </c>
    </row>
    <row r="29" spans="1:23" ht="25.5">
      <c r="A29" s="15" t="s">
        <v>22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>
        <v>1</v>
      </c>
      <c r="M29" s="16"/>
      <c r="N29" s="16"/>
      <c r="O29" s="16">
        <v>1</v>
      </c>
      <c r="P29" s="17">
        <v>5</v>
      </c>
      <c r="Q29" s="4">
        <v>4</v>
      </c>
      <c r="R29" s="4">
        <v>10</v>
      </c>
      <c r="S29" s="4">
        <v>9</v>
      </c>
      <c r="T29" s="4">
        <f>3+5</f>
        <v>8</v>
      </c>
      <c r="U29" s="4">
        <v>8</v>
      </c>
      <c r="V29" s="3">
        <f t="shared" si="0"/>
        <v>46</v>
      </c>
      <c r="W29" s="18">
        <f>+V29/$V$45</f>
        <v>0.0009939069184564193</v>
      </c>
    </row>
    <row r="30" spans="1:23" ht="12.75">
      <c r="A30" s="15" t="s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6"/>
      <c r="N30" s="16">
        <v>1</v>
      </c>
      <c r="O30" s="16">
        <v>3</v>
      </c>
      <c r="P30" s="17">
        <v>1</v>
      </c>
      <c r="Q30" s="4">
        <v>1</v>
      </c>
      <c r="R30" s="4">
        <v>1</v>
      </c>
      <c r="S30" s="4">
        <v>4</v>
      </c>
      <c r="T30" s="4">
        <v>4</v>
      </c>
      <c r="U30" s="4">
        <v>5</v>
      </c>
      <c r="V30" s="3">
        <f t="shared" si="0"/>
        <v>20</v>
      </c>
      <c r="W30" s="18">
        <f>+V30/$V$45</f>
        <v>0.00043213344280713885</v>
      </c>
    </row>
    <row r="31" spans="1:23" ht="51">
      <c r="A31" s="15" t="s">
        <v>42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6"/>
      <c r="N31" s="16"/>
      <c r="O31" s="16"/>
      <c r="P31" s="17"/>
      <c r="Q31" s="4"/>
      <c r="R31" s="4">
        <v>3</v>
      </c>
      <c r="S31" s="4">
        <v>3</v>
      </c>
      <c r="T31" s="4"/>
      <c r="U31" s="4">
        <v>4</v>
      </c>
      <c r="V31" s="3">
        <f t="shared" si="0"/>
        <v>10</v>
      </c>
      <c r="W31" s="18">
        <f>+V31/$V$45</f>
        <v>0.00021606672140356942</v>
      </c>
    </row>
    <row r="32" spans="1:23" ht="12.75">
      <c r="A32" s="15" t="s">
        <v>4</v>
      </c>
      <c r="B32" s="1"/>
      <c r="C32" s="1">
        <v>2</v>
      </c>
      <c r="D32" s="1">
        <v>5</v>
      </c>
      <c r="E32" s="1">
        <v>3</v>
      </c>
      <c r="F32" s="1"/>
      <c r="G32" s="1">
        <v>3</v>
      </c>
      <c r="H32" s="1">
        <v>3</v>
      </c>
      <c r="I32" s="1">
        <v>5</v>
      </c>
      <c r="J32" s="1"/>
      <c r="K32" s="1">
        <v>2</v>
      </c>
      <c r="L32" s="1">
        <v>1</v>
      </c>
      <c r="M32" s="16">
        <v>0</v>
      </c>
      <c r="N32" s="16">
        <v>0</v>
      </c>
      <c r="O32" s="16">
        <v>1</v>
      </c>
      <c r="P32" s="17">
        <v>2</v>
      </c>
      <c r="Q32" s="4"/>
      <c r="R32" s="4"/>
      <c r="S32" s="4">
        <v>0</v>
      </c>
      <c r="T32" s="4">
        <v>1</v>
      </c>
      <c r="U32" s="4"/>
      <c r="V32" s="3">
        <f t="shared" si="0"/>
        <v>28</v>
      </c>
      <c r="W32" s="18">
        <f>+V32/$V$45</f>
        <v>0.0006049868199299944</v>
      </c>
    </row>
    <row r="33" spans="1:23" ht="12.75">
      <c r="A33" s="15" t="s">
        <v>7</v>
      </c>
      <c r="B33" s="1"/>
      <c r="C33" s="1">
        <v>4</v>
      </c>
      <c r="D33" s="1">
        <v>11</v>
      </c>
      <c r="E33" s="1">
        <v>14</v>
      </c>
      <c r="F33" s="1"/>
      <c r="G33" s="1">
        <v>7</v>
      </c>
      <c r="H33" s="1">
        <v>2</v>
      </c>
      <c r="I33" s="1">
        <v>5</v>
      </c>
      <c r="J33" s="1">
        <v>3</v>
      </c>
      <c r="K33" s="1">
        <v>1</v>
      </c>
      <c r="L33" s="1">
        <v>2</v>
      </c>
      <c r="M33" s="16">
        <v>2</v>
      </c>
      <c r="N33" s="16">
        <v>4</v>
      </c>
      <c r="O33" s="16">
        <v>30</v>
      </c>
      <c r="P33" s="17">
        <v>7</v>
      </c>
      <c r="Q33" s="4">
        <v>2</v>
      </c>
      <c r="R33" s="4"/>
      <c r="S33" s="4">
        <v>6</v>
      </c>
      <c r="T33" s="4">
        <f>3+22</f>
        <v>25</v>
      </c>
      <c r="U33" s="4"/>
      <c r="V33" s="3">
        <f t="shared" si="0"/>
        <v>125</v>
      </c>
      <c r="W33" s="18">
        <f>+V33/$V$45</f>
        <v>0.0027008340175446177</v>
      </c>
    </row>
    <row r="34" spans="1:23" ht="12.75">
      <c r="A34" s="15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6"/>
      <c r="N34" s="16"/>
      <c r="O34" s="16"/>
      <c r="P34" s="17"/>
      <c r="Q34" s="4"/>
      <c r="R34" s="4"/>
      <c r="S34" s="4"/>
      <c r="T34" s="4"/>
      <c r="U34" s="4">
        <v>37</v>
      </c>
      <c r="V34" s="3"/>
      <c r="W34" s="18"/>
    </row>
    <row r="35" spans="1:23" ht="25.5">
      <c r="A35" s="15" t="s">
        <v>15</v>
      </c>
      <c r="B35" s="1"/>
      <c r="C35" s="1"/>
      <c r="D35" s="1"/>
      <c r="E35" s="1"/>
      <c r="F35" s="1"/>
      <c r="G35" s="1"/>
      <c r="H35" s="1"/>
      <c r="I35" s="1"/>
      <c r="J35" s="1">
        <v>1</v>
      </c>
      <c r="K35" s="1"/>
      <c r="L35" s="1"/>
      <c r="M35" s="16"/>
      <c r="N35" s="16"/>
      <c r="O35" s="16">
        <v>0</v>
      </c>
      <c r="P35" s="17"/>
      <c r="Q35" s="4">
        <v>2</v>
      </c>
      <c r="R35" s="4">
        <v>3</v>
      </c>
      <c r="S35" s="4">
        <v>3</v>
      </c>
      <c r="T35" s="4">
        <v>5</v>
      </c>
      <c r="U35" s="4">
        <v>1</v>
      </c>
      <c r="V35" s="3">
        <f t="shared" si="0"/>
        <v>15</v>
      </c>
      <c r="W35" s="18">
        <f>+V35/$V$45</f>
        <v>0.0003241000821053541</v>
      </c>
    </row>
    <row r="36" spans="1:23" ht="25.5">
      <c r="A36" s="15" t="s">
        <v>28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6"/>
      <c r="N36" s="16"/>
      <c r="O36" s="16">
        <v>1</v>
      </c>
      <c r="P36" s="17">
        <v>3</v>
      </c>
      <c r="Q36" s="4">
        <v>2</v>
      </c>
      <c r="R36" s="4">
        <v>6</v>
      </c>
      <c r="S36" s="4">
        <v>19</v>
      </c>
      <c r="T36" s="4">
        <f>12+5</f>
        <v>17</v>
      </c>
      <c r="U36" s="4">
        <v>31</v>
      </c>
      <c r="V36" s="3">
        <f t="shared" si="0"/>
        <v>79</v>
      </c>
      <c r="W36" s="18">
        <f>+V36/$V$45</f>
        <v>0.0017069270990881984</v>
      </c>
    </row>
    <row r="37" spans="1:23" ht="25.5">
      <c r="A37" s="15" t="s">
        <v>16</v>
      </c>
      <c r="B37" s="1"/>
      <c r="C37" s="1"/>
      <c r="D37" s="1"/>
      <c r="E37" s="1"/>
      <c r="F37" s="1"/>
      <c r="G37" s="1"/>
      <c r="H37" s="1"/>
      <c r="I37" s="1"/>
      <c r="J37" s="1"/>
      <c r="K37" s="1">
        <v>1</v>
      </c>
      <c r="L37" s="1"/>
      <c r="M37" s="16"/>
      <c r="N37" s="16"/>
      <c r="O37" s="16">
        <v>0</v>
      </c>
      <c r="P37" s="17">
        <v>1</v>
      </c>
      <c r="Q37" s="4"/>
      <c r="R37" s="4">
        <v>1</v>
      </c>
      <c r="S37" s="4">
        <v>2</v>
      </c>
      <c r="T37" s="4"/>
      <c r="U37" s="4"/>
      <c r="V37" s="3">
        <f t="shared" si="0"/>
        <v>5</v>
      </c>
      <c r="W37" s="18">
        <f>+V37/$V$45</f>
        <v>0.00010803336070178471</v>
      </c>
    </row>
    <row r="38" spans="1:23" ht="38.25">
      <c r="A38" s="15" t="s">
        <v>29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6"/>
      <c r="N38" s="16"/>
      <c r="O38" s="16"/>
      <c r="P38" s="17">
        <v>2</v>
      </c>
      <c r="Q38" s="4">
        <v>2</v>
      </c>
      <c r="R38" s="4">
        <v>2</v>
      </c>
      <c r="S38" s="4">
        <v>0</v>
      </c>
      <c r="T38" s="4"/>
      <c r="U38" s="4"/>
      <c r="V38" s="3">
        <f t="shared" si="0"/>
        <v>6</v>
      </c>
      <c r="W38" s="18">
        <f>+V38/$V$45</f>
        <v>0.00012964003284214164</v>
      </c>
    </row>
    <row r="39" spans="1:23" ht="38.25">
      <c r="A39" s="15" t="s">
        <v>30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6"/>
      <c r="N39" s="16"/>
      <c r="O39" s="16"/>
      <c r="P39" s="17">
        <v>1</v>
      </c>
      <c r="Q39" s="4">
        <v>1</v>
      </c>
      <c r="R39" s="4"/>
      <c r="S39" s="4">
        <v>1</v>
      </c>
      <c r="T39" s="4"/>
      <c r="U39" s="4">
        <v>1</v>
      </c>
      <c r="V39" s="3">
        <f t="shared" si="0"/>
        <v>4</v>
      </c>
      <c r="W39" s="18">
        <f>+V39/$V$45</f>
        <v>8.642668856142777E-05</v>
      </c>
    </row>
    <row r="40" spans="1:23" ht="51">
      <c r="A40" s="15" t="s">
        <v>38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6"/>
      <c r="N40" s="16"/>
      <c r="O40" s="16"/>
      <c r="P40" s="17"/>
      <c r="Q40" s="4">
        <v>2</v>
      </c>
      <c r="R40" s="4">
        <v>1</v>
      </c>
      <c r="S40" s="4">
        <v>0</v>
      </c>
      <c r="T40" s="4"/>
      <c r="U40" s="4">
        <v>3</v>
      </c>
      <c r="V40" s="3">
        <f t="shared" si="0"/>
        <v>6</v>
      </c>
      <c r="W40" s="18">
        <f>+V40/$V$45</f>
        <v>0.00012964003284214164</v>
      </c>
    </row>
    <row r="41" spans="1:23" ht="25.5">
      <c r="A41" s="15" t="s">
        <v>51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6"/>
      <c r="N41" s="16"/>
      <c r="O41" s="16"/>
      <c r="P41" s="17"/>
      <c r="Q41" s="4"/>
      <c r="R41" s="4"/>
      <c r="S41" s="4"/>
      <c r="T41" s="4">
        <v>1</v>
      </c>
      <c r="U41" s="4"/>
      <c r="V41" s="3">
        <f t="shared" si="0"/>
        <v>1</v>
      </c>
      <c r="W41" s="18">
        <f>+V41/$V$45</f>
        <v>2.1606672140356942E-05</v>
      </c>
    </row>
    <row r="42" spans="1:23" ht="25.5">
      <c r="A42" s="15" t="s">
        <v>40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6"/>
      <c r="N42" s="16"/>
      <c r="O42" s="16"/>
      <c r="P42" s="17"/>
      <c r="Q42" s="4">
        <v>2</v>
      </c>
      <c r="R42" s="4">
        <v>2</v>
      </c>
      <c r="S42" s="4">
        <v>6</v>
      </c>
      <c r="T42" s="4">
        <f>1+8</f>
        <v>9</v>
      </c>
      <c r="U42" s="4">
        <v>10</v>
      </c>
      <c r="V42" s="3">
        <f t="shared" si="0"/>
        <v>29</v>
      </c>
      <c r="W42" s="18">
        <f>+V42/$V$45</f>
        <v>0.0006265934920703513</v>
      </c>
    </row>
    <row r="43" spans="1:23" ht="25.5">
      <c r="A43" s="15" t="s">
        <v>17</v>
      </c>
      <c r="B43" s="1"/>
      <c r="C43" s="1"/>
      <c r="D43" s="1"/>
      <c r="E43" s="1"/>
      <c r="F43" s="1"/>
      <c r="G43" s="1"/>
      <c r="H43" s="1"/>
      <c r="I43" s="1"/>
      <c r="J43" s="1"/>
      <c r="K43" s="1">
        <v>1</v>
      </c>
      <c r="L43" s="1">
        <v>1</v>
      </c>
      <c r="M43" s="16"/>
      <c r="N43" s="16"/>
      <c r="O43" s="16">
        <v>0</v>
      </c>
      <c r="P43" s="17">
        <v>1</v>
      </c>
      <c r="Q43" s="4"/>
      <c r="R43" s="4"/>
      <c r="S43" s="4"/>
      <c r="T43" s="4"/>
      <c r="U43" s="4"/>
      <c r="V43" s="3">
        <f t="shared" si="0"/>
        <v>3</v>
      </c>
      <c r="W43" s="18">
        <f>+V43/$V$45</f>
        <v>6.482001642107082E-05</v>
      </c>
    </row>
    <row r="44" spans="1:23" ht="25.5">
      <c r="A44" s="15" t="s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6"/>
      <c r="N44" s="16"/>
      <c r="O44" s="16"/>
      <c r="P44" s="17"/>
      <c r="Q44" s="4">
        <v>4</v>
      </c>
      <c r="R44" s="4">
        <v>6</v>
      </c>
      <c r="S44" s="4">
        <v>4</v>
      </c>
      <c r="T44" s="4">
        <f>1+1</f>
        <v>2</v>
      </c>
      <c r="U44" s="4">
        <v>4</v>
      </c>
      <c r="V44" s="3">
        <f t="shared" si="0"/>
        <v>20</v>
      </c>
      <c r="W44" s="18">
        <f>+V44/$V$45</f>
        <v>0.00043213344280713885</v>
      </c>
    </row>
    <row r="45" spans="1:23" ht="12.75">
      <c r="A45" s="19" t="s">
        <v>1</v>
      </c>
      <c r="B45" s="2">
        <v>143</v>
      </c>
      <c r="C45" s="2">
        <v>704</v>
      </c>
      <c r="D45" s="2">
        <v>1000</v>
      </c>
      <c r="E45" s="2">
        <v>1056</v>
      </c>
      <c r="F45" s="2">
        <v>898</v>
      </c>
      <c r="G45" s="2">
        <v>956</v>
      </c>
      <c r="H45" s="2">
        <v>974</v>
      </c>
      <c r="I45" s="2">
        <v>864</v>
      </c>
      <c r="J45" s="2">
        <v>782</v>
      </c>
      <c r="K45" s="2">
        <v>711</v>
      </c>
      <c r="L45" s="2">
        <v>1030</v>
      </c>
      <c r="M45" s="2">
        <v>802</v>
      </c>
      <c r="N45" s="2">
        <v>919</v>
      </c>
      <c r="O45" s="2">
        <v>2249</v>
      </c>
      <c r="P45" s="3">
        <f>SUM(P9:P44)</f>
        <v>3770</v>
      </c>
      <c r="Q45" s="3">
        <f>SUM(Q9:Q44)</f>
        <v>4608</v>
      </c>
      <c r="R45" s="3">
        <f>SUM(R9:R44)</f>
        <v>5769</v>
      </c>
      <c r="S45" s="3">
        <f>SUM(S9:S44)</f>
        <v>4518</v>
      </c>
      <c r="T45" s="3">
        <f>SUM(T9:T44)</f>
        <v>5362</v>
      </c>
      <c r="U45" s="3">
        <f>SUM(U9:U44)</f>
        <v>9167</v>
      </c>
      <c r="V45" s="3">
        <f t="shared" si="0"/>
        <v>46282</v>
      </c>
      <c r="W45" s="18"/>
    </row>
    <row r="46" spans="14:21" ht="12.75">
      <c r="N46" s="20"/>
      <c r="O46" s="20"/>
      <c r="P46" s="20"/>
      <c r="T46" s="25"/>
      <c r="U46" s="25"/>
    </row>
    <row r="47" spans="1:16" ht="15" customHeight="1">
      <c r="A47" s="19" t="s">
        <v>21</v>
      </c>
      <c r="N47" s="20"/>
      <c r="O47" s="20"/>
      <c r="P47" s="20"/>
    </row>
    <row r="48" spans="1:23" ht="15" customHeight="1">
      <c r="A48" s="21" t="s">
        <v>18</v>
      </c>
      <c r="B48" s="1">
        <f aca="true" t="shared" si="1" ref="B48:V48">+B9+B10+B11+B12+B13+B14+B16+B17</f>
        <v>62</v>
      </c>
      <c r="C48" s="1">
        <f t="shared" si="1"/>
        <v>189</v>
      </c>
      <c r="D48" s="1">
        <f t="shared" si="1"/>
        <v>272</v>
      </c>
      <c r="E48" s="1">
        <f t="shared" si="1"/>
        <v>318</v>
      </c>
      <c r="F48" s="1">
        <f t="shared" si="1"/>
        <v>278</v>
      </c>
      <c r="G48" s="1">
        <f t="shared" si="1"/>
        <v>325</v>
      </c>
      <c r="H48" s="1">
        <f t="shared" si="1"/>
        <v>344</v>
      </c>
      <c r="I48" s="1">
        <f t="shared" si="1"/>
        <v>325</v>
      </c>
      <c r="J48" s="1">
        <f t="shared" si="1"/>
        <v>250</v>
      </c>
      <c r="K48" s="1">
        <f t="shared" si="1"/>
        <v>237</v>
      </c>
      <c r="L48" s="1">
        <f t="shared" si="1"/>
        <v>222</v>
      </c>
      <c r="M48" s="1">
        <f t="shared" si="1"/>
        <v>209</v>
      </c>
      <c r="N48" s="1">
        <f t="shared" si="1"/>
        <v>284</v>
      </c>
      <c r="O48" s="1">
        <f t="shared" si="1"/>
        <v>279</v>
      </c>
      <c r="P48" s="1">
        <f t="shared" si="1"/>
        <v>281</v>
      </c>
      <c r="Q48" s="1">
        <f t="shared" si="1"/>
        <v>328</v>
      </c>
      <c r="R48" s="1">
        <f t="shared" si="1"/>
        <v>1105</v>
      </c>
      <c r="S48" s="1">
        <f t="shared" si="1"/>
        <v>1154</v>
      </c>
      <c r="T48" s="1">
        <f>+T9+T10+T11+T12+T13+T14+T16+T17</f>
        <v>1145</v>
      </c>
      <c r="U48" s="1">
        <f>+U9+U10+U11+U12+U13+U14+U15+U16+U17</f>
        <v>991</v>
      </c>
      <c r="V48" s="2">
        <f>+V9+V10+V11+V12+V13+V14+V15+V16+V17</f>
        <v>8598</v>
      </c>
      <c r="W48" s="22">
        <f>+V48/$V$53</f>
        <v>0.18587858872362503</v>
      </c>
    </row>
    <row r="49" spans="1:23" ht="15" customHeight="1">
      <c r="A49" s="21" t="s">
        <v>12</v>
      </c>
      <c r="B49" s="1">
        <f aca="true" t="shared" si="2" ref="B49:P49">+B18</f>
        <v>8</v>
      </c>
      <c r="C49" s="1">
        <f t="shared" si="2"/>
        <v>29</v>
      </c>
      <c r="D49" s="1">
        <f t="shared" si="2"/>
        <v>56</v>
      </c>
      <c r="E49" s="1">
        <f t="shared" si="2"/>
        <v>62</v>
      </c>
      <c r="F49" s="1">
        <f t="shared" si="2"/>
        <v>40</v>
      </c>
      <c r="G49" s="1">
        <f t="shared" si="2"/>
        <v>74</v>
      </c>
      <c r="H49" s="1">
        <f t="shared" si="2"/>
        <v>81</v>
      </c>
      <c r="I49" s="1">
        <f t="shared" si="2"/>
        <v>89</v>
      </c>
      <c r="J49" s="1">
        <f t="shared" si="2"/>
        <v>93</v>
      </c>
      <c r="K49" s="1">
        <f t="shared" si="2"/>
        <v>137</v>
      </c>
      <c r="L49" s="1">
        <f t="shared" si="2"/>
        <v>222</v>
      </c>
      <c r="M49" s="1">
        <f t="shared" si="2"/>
        <v>145</v>
      </c>
      <c r="N49" s="1">
        <f t="shared" si="2"/>
        <v>207</v>
      </c>
      <c r="O49" s="1">
        <f t="shared" si="2"/>
        <v>1343</v>
      </c>
      <c r="P49" s="1">
        <f t="shared" si="2"/>
        <v>2821</v>
      </c>
      <c r="Q49" s="1">
        <f>+Q18</f>
        <v>3635</v>
      </c>
      <c r="R49" s="1">
        <f>+R18</f>
        <v>4066</v>
      </c>
      <c r="S49" s="1">
        <f>+S18</f>
        <v>2686</v>
      </c>
      <c r="T49" s="1">
        <f>+T18</f>
        <v>3459</v>
      </c>
      <c r="U49" s="1">
        <f>+U18</f>
        <v>7338</v>
      </c>
      <c r="V49" s="2">
        <f>+V18</f>
        <v>26591</v>
      </c>
      <c r="W49" s="22">
        <f>+V49/$V$53</f>
        <v>0.5748659633344864</v>
      </c>
    </row>
    <row r="50" spans="1:23" ht="15" customHeight="1">
      <c r="A50" s="15" t="s">
        <v>25</v>
      </c>
      <c r="B50" s="1">
        <f aca="true" t="shared" si="3" ref="B50:P50">+B19</f>
        <v>63</v>
      </c>
      <c r="C50" s="1">
        <f t="shared" si="3"/>
        <v>441</v>
      </c>
      <c r="D50" s="1">
        <f t="shared" si="3"/>
        <v>625</v>
      </c>
      <c r="E50" s="1">
        <f t="shared" si="3"/>
        <v>604</v>
      </c>
      <c r="F50" s="1">
        <f t="shared" si="3"/>
        <v>521</v>
      </c>
      <c r="G50" s="1">
        <f t="shared" si="3"/>
        <v>512</v>
      </c>
      <c r="H50" s="1">
        <f t="shared" si="3"/>
        <v>502</v>
      </c>
      <c r="I50" s="1">
        <f t="shared" si="3"/>
        <v>405</v>
      </c>
      <c r="J50" s="1">
        <f t="shared" si="3"/>
        <v>396</v>
      </c>
      <c r="K50" s="1">
        <f t="shared" si="3"/>
        <v>294</v>
      </c>
      <c r="L50" s="1">
        <f t="shared" si="3"/>
        <v>520</v>
      </c>
      <c r="M50" s="1">
        <f t="shared" si="3"/>
        <v>436</v>
      </c>
      <c r="N50" s="1">
        <f t="shared" si="3"/>
        <v>413</v>
      </c>
      <c r="O50" s="1">
        <f t="shared" si="3"/>
        <v>577</v>
      </c>
      <c r="P50" s="1">
        <f t="shared" si="3"/>
        <v>613</v>
      </c>
      <c r="Q50" s="1">
        <f>+Q19</f>
        <v>588</v>
      </c>
      <c r="R50" s="1">
        <f>+R19</f>
        <v>509</v>
      </c>
      <c r="S50" s="1">
        <f>+S19</f>
        <v>522</v>
      </c>
      <c r="T50" s="1">
        <f>+T19</f>
        <v>598</v>
      </c>
      <c r="U50" s="1">
        <f>+U19</f>
        <v>603</v>
      </c>
      <c r="V50" s="2">
        <f>+V19</f>
        <v>9742</v>
      </c>
      <c r="W50" s="22">
        <f>+V50/$V$53</f>
        <v>0.21061051539259773</v>
      </c>
    </row>
    <row r="51" spans="1:23" ht="15" customHeight="1">
      <c r="A51" s="21" t="s">
        <v>19</v>
      </c>
      <c r="B51" s="1">
        <f aca="true" t="shared" si="4" ref="B51:V51">+B20+B21+B22+B23</f>
        <v>10</v>
      </c>
      <c r="C51" s="1">
        <f t="shared" si="4"/>
        <v>50</v>
      </c>
      <c r="D51" s="1">
        <f t="shared" si="4"/>
        <v>31</v>
      </c>
      <c r="E51" s="1">
        <f t="shared" si="4"/>
        <v>55</v>
      </c>
      <c r="F51" s="1">
        <f t="shared" si="4"/>
        <v>59</v>
      </c>
      <c r="G51" s="1">
        <f t="shared" si="4"/>
        <v>35</v>
      </c>
      <c r="H51" s="1">
        <f t="shared" si="4"/>
        <v>42</v>
      </c>
      <c r="I51" s="1">
        <f t="shared" si="4"/>
        <v>35</v>
      </c>
      <c r="J51" s="1">
        <f t="shared" si="4"/>
        <v>39</v>
      </c>
      <c r="K51" s="1">
        <f t="shared" si="4"/>
        <v>38</v>
      </c>
      <c r="L51" s="1">
        <f t="shared" si="4"/>
        <v>60</v>
      </c>
      <c r="M51" s="1">
        <f t="shared" si="4"/>
        <v>10</v>
      </c>
      <c r="N51" s="1">
        <f t="shared" si="4"/>
        <v>7</v>
      </c>
      <c r="O51" s="1">
        <f t="shared" si="4"/>
        <v>12</v>
      </c>
      <c r="P51" s="1">
        <f t="shared" si="4"/>
        <v>30</v>
      </c>
      <c r="Q51" s="1">
        <f t="shared" si="4"/>
        <v>25</v>
      </c>
      <c r="R51" s="1">
        <f t="shared" si="4"/>
        <v>36</v>
      </c>
      <c r="S51" s="1">
        <f t="shared" si="4"/>
        <v>49</v>
      </c>
      <c r="T51" s="1">
        <f>+T20+T21+T22+T23</f>
        <v>50</v>
      </c>
      <c r="U51" s="1">
        <f>+U20+U21+U22+U23+U24</f>
        <v>75</v>
      </c>
      <c r="V51" s="2">
        <f>+V20+V21+V22+V23+V24</f>
        <v>748</v>
      </c>
      <c r="W51" s="22">
        <f>+V51/$V$53</f>
        <v>0.0161708751297129</v>
      </c>
    </row>
    <row r="52" spans="1:23" ht="15" customHeight="1">
      <c r="A52" s="21" t="s">
        <v>20</v>
      </c>
      <c r="B52" s="1">
        <f aca="true" t="shared" si="5" ref="B52:P52">+B30+B32+B33+B25+B35+B29+B36+B37+B38+B39+B40+B27+B42+B43+B44</f>
        <v>0</v>
      </c>
      <c r="C52" s="1">
        <f t="shared" si="5"/>
        <v>6</v>
      </c>
      <c r="D52" s="1">
        <f t="shared" si="5"/>
        <v>16</v>
      </c>
      <c r="E52" s="1">
        <f t="shared" si="5"/>
        <v>17</v>
      </c>
      <c r="F52" s="1">
        <f t="shared" si="5"/>
        <v>0</v>
      </c>
      <c r="G52" s="1">
        <f t="shared" si="5"/>
        <v>10</v>
      </c>
      <c r="H52" s="1">
        <f t="shared" si="5"/>
        <v>5</v>
      </c>
      <c r="I52" s="1">
        <f t="shared" si="5"/>
        <v>10</v>
      </c>
      <c r="J52" s="1">
        <f t="shared" si="5"/>
        <v>4</v>
      </c>
      <c r="K52" s="1">
        <f t="shared" si="5"/>
        <v>5</v>
      </c>
      <c r="L52" s="1">
        <f t="shared" si="5"/>
        <v>6</v>
      </c>
      <c r="M52" s="1">
        <f t="shared" si="5"/>
        <v>2</v>
      </c>
      <c r="N52" s="2">
        <f t="shared" si="5"/>
        <v>8</v>
      </c>
      <c r="O52" s="2">
        <f t="shared" si="5"/>
        <v>38</v>
      </c>
      <c r="P52" s="2">
        <f t="shared" si="5"/>
        <v>25</v>
      </c>
      <c r="Q52" s="1">
        <f>+Q30+Q31+Q32+Q33+Q25+Q35+Q29+Q36+Q37+Q38+Q39+Q40+Q27+Q42+Q43+Q44</f>
        <v>32</v>
      </c>
      <c r="R52" s="1">
        <f>+R30+R31+R32+R33+R25+R35+R29+R36+R37+R38+R39+R40+R27+R42+R43+R44</f>
        <v>53</v>
      </c>
      <c r="S52" s="1">
        <f>+S30+S31+S32+S33+S25+S35+S29+S36+S37+S38+S39+S40+S27+S42+S43+S44+S26+S28</f>
        <v>107</v>
      </c>
      <c r="T52" s="1">
        <f>+T30+T31+T32+T33+T25+T35+T29+T36+T37+T38+T39+T40+T27+T42+T43+T44+T26+T28+T41</f>
        <v>110</v>
      </c>
      <c r="U52" s="1">
        <f>SUM(U25:U44)</f>
        <v>160</v>
      </c>
      <c r="V52" s="2">
        <f>SUM(V25:V44)</f>
        <v>577</v>
      </c>
      <c r="W52" s="22">
        <f>+V52/$V$53</f>
        <v>0.012474057419578001</v>
      </c>
    </row>
    <row r="53" spans="1:23" ht="15" customHeight="1">
      <c r="A53" s="19" t="s">
        <v>1</v>
      </c>
      <c r="B53" s="2">
        <f aca="true" t="shared" si="6" ref="B53:Q53">SUM(B48:B52)</f>
        <v>143</v>
      </c>
      <c r="C53" s="2">
        <f t="shared" si="6"/>
        <v>715</v>
      </c>
      <c r="D53" s="2">
        <f t="shared" si="6"/>
        <v>1000</v>
      </c>
      <c r="E53" s="2">
        <f t="shared" si="6"/>
        <v>1056</v>
      </c>
      <c r="F53" s="2">
        <f t="shared" si="6"/>
        <v>898</v>
      </c>
      <c r="G53" s="2">
        <f t="shared" si="6"/>
        <v>956</v>
      </c>
      <c r="H53" s="2">
        <f t="shared" si="6"/>
        <v>974</v>
      </c>
      <c r="I53" s="2">
        <f t="shared" si="6"/>
        <v>864</v>
      </c>
      <c r="J53" s="2">
        <f t="shared" si="6"/>
        <v>782</v>
      </c>
      <c r="K53" s="2">
        <f t="shared" si="6"/>
        <v>711</v>
      </c>
      <c r="L53" s="2">
        <f t="shared" si="6"/>
        <v>1030</v>
      </c>
      <c r="M53" s="2">
        <f t="shared" si="6"/>
        <v>802</v>
      </c>
      <c r="N53" s="2">
        <f t="shared" si="6"/>
        <v>919</v>
      </c>
      <c r="O53" s="2">
        <f t="shared" si="6"/>
        <v>2249</v>
      </c>
      <c r="P53" s="2">
        <f t="shared" si="6"/>
        <v>3770</v>
      </c>
      <c r="Q53" s="2">
        <f t="shared" si="6"/>
        <v>4608</v>
      </c>
      <c r="R53" s="2">
        <f>SUM(R48:R52)</f>
        <v>5769</v>
      </c>
      <c r="S53" s="2">
        <f>SUM(S48:S52)</f>
        <v>4518</v>
      </c>
      <c r="T53" s="2">
        <f>SUM(T48:T52)</f>
        <v>5362</v>
      </c>
      <c r="U53" s="2">
        <f>SUM(U48:U52)</f>
        <v>9167</v>
      </c>
      <c r="V53" s="2">
        <f>SUM(V48:V52)</f>
        <v>46256</v>
      </c>
      <c r="W53" s="23"/>
    </row>
    <row r="54" spans="1:10" ht="12.7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6" spans="1:16" ht="12.75">
      <c r="A56" s="19" t="s">
        <v>31</v>
      </c>
      <c r="O56" s="25"/>
      <c r="P56" s="25"/>
    </row>
    <row r="57" spans="1:22" ht="15" customHeight="1">
      <c r="A57" s="21" t="s">
        <v>35</v>
      </c>
      <c r="O57" s="2">
        <f>+O53-O59</f>
        <v>924</v>
      </c>
      <c r="P57" s="2">
        <f>+P53-P59</f>
        <v>924</v>
      </c>
      <c r="Q57" s="2">
        <f>+Q53-Q59</f>
        <v>1061</v>
      </c>
      <c r="R57" s="2">
        <f>+R53-R59</f>
        <v>1420</v>
      </c>
      <c r="S57" s="27">
        <f>+S53-S59</f>
        <v>1241</v>
      </c>
      <c r="T57" s="2">
        <f>+T19</f>
        <v>598</v>
      </c>
      <c r="U57" s="2"/>
      <c r="V57" s="2">
        <f>SUM(O57:T57)</f>
        <v>6168</v>
      </c>
    </row>
    <row r="58" spans="16:22" ht="12.75">
      <c r="P58" s="8"/>
      <c r="Q58" s="8"/>
      <c r="R58" s="8"/>
      <c r="S58" s="28"/>
      <c r="T58" s="24"/>
      <c r="U58" s="24"/>
      <c r="V58" s="7"/>
    </row>
    <row r="59" spans="1:22" ht="15" customHeight="1">
      <c r="A59" s="21" t="s">
        <v>37</v>
      </c>
      <c r="O59" s="2">
        <v>1325</v>
      </c>
      <c r="P59" s="2">
        <v>2846</v>
      </c>
      <c r="Q59" s="2">
        <f>SUM(Q60:Q63)</f>
        <v>3547</v>
      </c>
      <c r="R59" s="2">
        <f>SUM(R60:R63)</f>
        <v>4349</v>
      </c>
      <c r="S59" s="2">
        <f>SUM(S60:S63)</f>
        <v>3277</v>
      </c>
      <c r="T59" s="2">
        <f>+T45-T57</f>
        <v>4764</v>
      </c>
      <c r="U59" s="2"/>
      <c r="V59" s="2">
        <f>SUM(O59:S59)</f>
        <v>15344</v>
      </c>
    </row>
    <row r="60" spans="1:23" ht="15" customHeight="1">
      <c r="A60" s="26" t="s">
        <v>36</v>
      </c>
      <c r="O60" s="1">
        <v>779</v>
      </c>
      <c r="P60" s="1">
        <v>1307</v>
      </c>
      <c r="Q60" s="1">
        <v>1897</v>
      </c>
      <c r="R60" s="1">
        <v>2413</v>
      </c>
      <c r="S60" s="1">
        <v>1715</v>
      </c>
      <c r="T60" s="2"/>
      <c r="U60" s="2"/>
      <c r="V60" s="2">
        <f>SUM(O60:S60)</f>
        <v>8111</v>
      </c>
      <c r="W60" s="22">
        <f>+V60/$V$59</f>
        <v>0.5286105318039624</v>
      </c>
    </row>
    <row r="61" spans="1:23" ht="15" customHeight="1">
      <c r="A61" s="26" t="s">
        <v>32</v>
      </c>
      <c r="O61" s="1">
        <v>10</v>
      </c>
      <c r="P61" s="1">
        <v>30</v>
      </c>
      <c r="Q61" s="1">
        <v>41</v>
      </c>
      <c r="R61" s="1">
        <v>101</v>
      </c>
      <c r="S61" s="1">
        <v>121</v>
      </c>
      <c r="T61" s="2"/>
      <c r="U61" s="2"/>
      <c r="V61" s="2">
        <f>SUM(O61:S61)</f>
        <v>303</v>
      </c>
      <c r="W61" s="22">
        <f>+V61/$V$59</f>
        <v>0.01974713242961418</v>
      </c>
    </row>
    <row r="62" spans="1:23" ht="15" customHeight="1">
      <c r="A62" s="26" t="s">
        <v>33</v>
      </c>
      <c r="O62" s="1">
        <v>522</v>
      </c>
      <c r="P62" s="1">
        <v>1383</v>
      </c>
      <c r="Q62" s="1">
        <v>1527</v>
      </c>
      <c r="R62" s="1">
        <v>1807</v>
      </c>
      <c r="S62" s="1">
        <v>1441</v>
      </c>
      <c r="T62" s="2"/>
      <c r="U62" s="2"/>
      <c r="V62" s="2">
        <f>SUM(O62:S62)</f>
        <v>6680</v>
      </c>
      <c r="W62" s="22">
        <f>+V62/$V$59</f>
        <v>0.4353493222106361</v>
      </c>
    </row>
    <row r="63" spans="1:23" ht="15" customHeight="1">
      <c r="A63" s="26" t="s">
        <v>34</v>
      </c>
      <c r="O63" s="1">
        <v>14</v>
      </c>
      <c r="P63" s="1">
        <v>126</v>
      </c>
      <c r="Q63" s="1">
        <v>82</v>
      </c>
      <c r="R63" s="1">
        <v>28</v>
      </c>
      <c r="S63" s="1">
        <v>0</v>
      </c>
      <c r="T63" s="2"/>
      <c r="U63" s="2"/>
      <c r="V63" s="2">
        <f>SUM(O63:S63)</f>
        <v>250</v>
      </c>
      <c r="W63" s="22">
        <f>+V63/$V$59</f>
        <v>0.01629301355578728</v>
      </c>
    </row>
    <row r="66" ht="14.25">
      <c r="A66" s="30" t="s">
        <v>47</v>
      </c>
    </row>
    <row r="68" spans="1:23" ht="25.5" customHeight="1">
      <c r="A68" s="29" t="s">
        <v>49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3">
        <v>2021</v>
      </c>
      <c r="T68" s="13">
        <v>2022</v>
      </c>
      <c r="U68" s="13">
        <v>2023</v>
      </c>
      <c r="V68" s="14" t="s">
        <v>1</v>
      </c>
      <c r="W68" s="12" t="s">
        <v>26</v>
      </c>
    </row>
    <row r="69" spans="1:23" ht="12.75">
      <c r="A69" s="15" t="s">
        <v>44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4">
        <v>2815</v>
      </c>
      <c r="T69" s="4">
        <f>+T72-T71-T70</f>
        <v>3255</v>
      </c>
      <c r="U69" s="4"/>
      <c r="V69" s="3">
        <f>SUM(S69:U69)</f>
        <v>6070</v>
      </c>
      <c r="W69" s="22">
        <f>+V69/$V$72</f>
        <v>0.7897475930262815</v>
      </c>
    </row>
    <row r="70" spans="1:23" ht="25.5">
      <c r="A70" s="15" t="s">
        <v>45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4">
        <v>1112</v>
      </c>
      <c r="T70" s="4">
        <v>48</v>
      </c>
      <c r="U70" s="4"/>
      <c r="V70" s="3">
        <f>SUM(S70:U70)</f>
        <v>1160</v>
      </c>
      <c r="W70" s="22">
        <f>+V70/$V$72</f>
        <v>0.15092375748113454</v>
      </c>
    </row>
    <row r="71" spans="1:23" ht="25.5">
      <c r="A71" s="15" t="s">
        <v>46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4">
        <v>88</v>
      </c>
      <c r="T71" s="4">
        <v>187</v>
      </c>
      <c r="U71" s="4">
        <v>181</v>
      </c>
      <c r="V71" s="3">
        <f>SUM(S71:U71)</f>
        <v>456</v>
      </c>
      <c r="W71" s="22">
        <f>+V71/$V$72</f>
        <v>0.05932864949258392</v>
      </c>
    </row>
    <row r="72" spans="1:23" ht="12.75">
      <c r="A72" s="19" t="s">
        <v>1</v>
      </c>
      <c r="S72" s="4">
        <f>SUM(S69:S71)</f>
        <v>4015</v>
      </c>
      <c r="T72" s="4">
        <v>3490</v>
      </c>
      <c r="U72" s="4">
        <f>SUM(U69:U71)</f>
        <v>181</v>
      </c>
      <c r="V72" s="3">
        <f>SUM(V69:V71)</f>
        <v>7686</v>
      </c>
      <c r="W72" s="5"/>
    </row>
    <row r="73" ht="12.75">
      <c r="A73" s="31" t="s">
        <v>48</v>
      </c>
    </row>
    <row r="74" ht="12.75">
      <c r="A74" s="31"/>
    </row>
    <row r="76" spans="2:22" ht="12.75">
      <c r="B76" s="11">
        <v>2004</v>
      </c>
      <c r="C76" s="11">
        <v>2005</v>
      </c>
      <c r="D76" s="11">
        <v>2006</v>
      </c>
      <c r="E76" s="11">
        <v>2007</v>
      </c>
      <c r="F76" s="11">
        <v>2008</v>
      </c>
      <c r="G76" s="11">
        <v>2009</v>
      </c>
      <c r="H76" s="11">
        <v>2010</v>
      </c>
      <c r="I76" s="11">
        <v>2011</v>
      </c>
      <c r="J76" s="12">
        <v>2012</v>
      </c>
      <c r="K76" s="12">
        <v>2013</v>
      </c>
      <c r="L76" s="12">
        <v>2014</v>
      </c>
      <c r="M76" s="12">
        <v>2015</v>
      </c>
      <c r="N76" s="12">
        <v>2016</v>
      </c>
      <c r="O76" s="12">
        <v>2017</v>
      </c>
      <c r="P76" s="12">
        <v>2018</v>
      </c>
      <c r="Q76" s="11">
        <v>2019</v>
      </c>
      <c r="R76" s="12">
        <v>2020</v>
      </c>
      <c r="S76" s="12">
        <v>2021</v>
      </c>
      <c r="T76" s="12">
        <v>2022</v>
      </c>
      <c r="U76" s="12">
        <v>2023</v>
      </c>
      <c r="V76" s="14" t="s">
        <v>1</v>
      </c>
    </row>
    <row r="77" spans="1:22" ht="12.75">
      <c r="A77" s="19" t="s">
        <v>52</v>
      </c>
      <c r="B77" s="2">
        <f aca="true" t="shared" si="7" ref="B77:U77">+B53+B72</f>
        <v>143</v>
      </c>
      <c r="C77" s="2">
        <f t="shared" si="7"/>
        <v>715</v>
      </c>
      <c r="D77" s="2">
        <f t="shared" si="7"/>
        <v>1000</v>
      </c>
      <c r="E77" s="2">
        <f t="shared" si="7"/>
        <v>1056</v>
      </c>
      <c r="F77" s="2">
        <f t="shared" si="7"/>
        <v>898</v>
      </c>
      <c r="G77" s="2">
        <f t="shared" si="7"/>
        <v>956</v>
      </c>
      <c r="H77" s="2">
        <f t="shared" si="7"/>
        <v>974</v>
      </c>
      <c r="I77" s="2">
        <f t="shared" si="7"/>
        <v>864</v>
      </c>
      <c r="J77" s="2">
        <f t="shared" si="7"/>
        <v>782</v>
      </c>
      <c r="K77" s="2">
        <f t="shared" si="7"/>
        <v>711</v>
      </c>
      <c r="L77" s="2">
        <f t="shared" si="7"/>
        <v>1030</v>
      </c>
      <c r="M77" s="2">
        <f t="shared" si="7"/>
        <v>802</v>
      </c>
      <c r="N77" s="2">
        <f t="shared" si="7"/>
        <v>919</v>
      </c>
      <c r="O77" s="2">
        <f t="shared" si="7"/>
        <v>2249</v>
      </c>
      <c r="P77" s="2">
        <f t="shared" si="7"/>
        <v>3770</v>
      </c>
      <c r="Q77" s="2">
        <f t="shared" si="7"/>
        <v>4608</v>
      </c>
      <c r="R77" s="2">
        <f t="shared" si="7"/>
        <v>5769</v>
      </c>
      <c r="S77" s="2">
        <f t="shared" si="7"/>
        <v>8533</v>
      </c>
      <c r="T77" s="2">
        <f t="shared" si="7"/>
        <v>8852</v>
      </c>
      <c r="U77" s="2">
        <f t="shared" si="7"/>
        <v>9348</v>
      </c>
      <c r="V77" s="2">
        <f>+V53+V72</f>
        <v>53942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Usall</dc:creator>
  <cp:keywords/>
  <dc:description/>
  <cp:lastModifiedBy>Jaume Usall</cp:lastModifiedBy>
  <cp:lastPrinted>2022-02-02T11:01:09Z</cp:lastPrinted>
  <dcterms:created xsi:type="dcterms:W3CDTF">2010-01-12T12:14:39Z</dcterms:created>
  <dcterms:modified xsi:type="dcterms:W3CDTF">2024-03-04T21:39:11Z</dcterms:modified>
  <cp:category/>
  <cp:version/>
  <cp:contentType/>
  <cp:contentStatus/>
</cp:coreProperties>
</file>